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ikosgestao.sharepoint.com/sites/gestao/Documentos Compartilhados/Comercial/Website/"/>
    </mc:Choice>
  </mc:AlternateContent>
  <xr:revisionPtr revIDLastSave="135" documentId="8_{8B083D0B-3888-4E59-97B2-9396D39381AD}" xr6:coauthVersionLast="47" xr6:coauthVersionMax="47" xr10:uidLastSave="{57F2DE7F-5F47-4716-84A9-C7755C61000F}"/>
  <bookViews>
    <workbookView xWindow="28680" yWindow="-9000" windowWidth="29040" windowHeight="15720" xr2:uid="{AB58AB28-DDAD-4DFC-8D94-C41D684C920C}"/>
  </bookViews>
  <sheets>
    <sheet name="Simulador" sheetId="1" r:id="rId1"/>
    <sheet name="Fundos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B6" i="1"/>
  <c r="B5" i="1"/>
  <c r="B4" i="1"/>
  <c r="B3" i="1"/>
  <c r="H15" i="1" l="1"/>
  <c r="H23" i="1" s="1"/>
  <c r="E19" i="1"/>
  <c r="F19" i="1" s="1"/>
  <c r="E15" i="1"/>
  <c r="F15" i="1" s="1"/>
  <c r="F23" i="1" l="1"/>
  <c r="C15" i="1"/>
  <c r="C19" i="1"/>
  <c r="D19" i="1" s="1"/>
  <c r="J19" i="1" s="1"/>
  <c r="E23" i="1"/>
  <c r="C23" i="1" l="1"/>
  <c r="I19" i="1"/>
  <c r="D15" i="1"/>
  <c r="J15" i="1" s="1"/>
  <c r="J23" i="1" s="1"/>
  <c r="I15" i="1"/>
  <c r="I23" i="1" l="1"/>
  <c r="G23" i="1" l="1"/>
  <c r="D23" i="1" l="1"/>
</calcChain>
</file>

<file path=xl/sharedStrings.xml><?xml version="1.0" encoding="utf-8"?>
<sst xmlns="http://schemas.openxmlformats.org/spreadsheetml/2006/main" count="82" uniqueCount="45">
  <si>
    <t>Investimento</t>
  </si>
  <si>
    <t>Taxas</t>
  </si>
  <si>
    <t>Distribuidor</t>
  </si>
  <si>
    <t>Rateio</t>
  </si>
  <si>
    <t>% do PL</t>
  </si>
  <si>
    <t>$$</t>
  </si>
  <si>
    <t>Taxa Total</t>
  </si>
  <si>
    <t>Selecionar Fundo</t>
  </si>
  <si>
    <t>CNPJ</t>
  </si>
  <si>
    <t>Taxa Global</t>
  </si>
  <si>
    <t xml:space="preserve">Taxa Perf. </t>
  </si>
  <si>
    <t>Indexador</t>
  </si>
  <si>
    <t>NIKOS DEBÊNTURES FI INFRA RF CP LP</t>
  </si>
  <si>
    <t>NIKOS DI PLUS REF DI FIRF CP LP</t>
  </si>
  <si>
    <t>NIKOS POTENCIAL FIA</t>
  </si>
  <si>
    <t>MERCADO PAGO NIKOS BALANCEADO FIC FIM CP</t>
  </si>
  <si>
    <t>MERCADO PAGO NIKOS FI INFRA RF</t>
  </si>
  <si>
    <t>Fundo</t>
  </si>
  <si>
    <t>Taxa adm</t>
  </si>
  <si>
    <t>Taxa performance</t>
  </si>
  <si>
    <t>Benchmark</t>
  </si>
  <si>
    <t>IMA-G</t>
  </si>
  <si>
    <t>CDI</t>
  </si>
  <si>
    <t>IBOV</t>
  </si>
  <si>
    <t>24.552.346/0001-60</t>
  </si>
  <si>
    <t>51.197.110/0001-26</t>
  </si>
  <si>
    <t>13.966.586/0001-95</t>
  </si>
  <si>
    <t>46.610.198/0001-26</t>
  </si>
  <si>
    <t>54.252.360/0001-00</t>
  </si>
  <si>
    <t>Rentabilidade do fundo acima do indexador</t>
  </si>
  <si>
    <t>GESTOR</t>
  </si>
  <si>
    <t>Administrador</t>
  </si>
  <si>
    <t>R$</t>
  </si>
  <si>
    <t>Simulação</t>
  </si>
  <si>
    <t>Tx Performance</t>
  </si>
  <si>
    <t>Fixo</t>
  </si>
  <si>
    <t>Adm fiduciário</t>
  </si>
  <si>
    <t>*Selecionar o fundo na célula azul</t>
  </si>
  <si>
    <t>*Incluir inputs nas células em laranja</t>
  </si>
  <si>
    <t>NIKOS MULTI CRED FIC FIDC RL</t>
  </si>
  <si>
    <t>36.014.016/0001-09</t>
  </si>
  <si>
    <t>46.610.180/0001-24</t>
  </si>
  <si>
    <t>61.154.471/0001-49</t>
  </si>
  <si>
    <t>MERCADO PAGO NIKOS SEGURANÇA FI RF</t>
  </si>
  <si>
    <t>NIKOS MERCADO PAGO DINÂMICO FIF 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</si>
</sst>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0.0000%"/>
  </numFmts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0"/>
      <name val="Encode sans"/>
    </font>
    <font>
      <b/>
      <sz val="10"/>
      <color theme="1"/>
      <name val="Encode sans"/>
    </font>
    <font>
      <b/>
      <i/>
      <sz val="10"/>
      <color theme="0"/>
      <name val="Encode sans"/>
    </font>
    <font>
      <b/>
      <i/>
      <sz val="10"/>
      <color theme="1"/>
      <name val="Encode sans"/>
    </font>
    <font>
      <sz val="9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43A3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AD2C8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hair">
        <color theme="0"/>
      </right>
      <top style="medium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medium">
        <color theme="0"/>
      </top>
      <bottom style="hair">
        <color theme="0"/>
      </bottom>
      <diagonal/>
    </border>
    <border>
      <left style="hair">
        <color theme="0"/>
      </left>
      <right style="medium">
        <color theme="0"/>
      </right>
      <top style="medium">
        <color theme="0"/>
      </top>
      <bottom style="hair">
        <color theme="0"/>
      </bottom>
      <diagonal/>
    </border>
    <border>
      <left style="medium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medium">
        <color theme="0"/>
      </left>
      <right style="hair">
        <color theme="0"/>
      </right>
      <top style="hair">
        <color theme="0"/>
      </top>
      <bottom style="medium">
        <color theme="0"/>
      </bottom>
      <diagonal/>
    </border>
    <border>
      <left style="hair">
        <color theme="0"/>
      </left>
      <right/>
      <top style="hair">
        <color theme="0"/>
      </top>
      <bottom/>
      <diagonal/>
    </border>
    <border>
      <left style="hair">
        <color theme="0"/>
      </left>
      <right/>
      <top style="hair">
        <color theme="0"/>
      </top>
      <bottom style="dotted">
        <color theme="0"/>
      </bottom>
      <diagonal/>
    </border>
    <border>
      <left/>
      <right/>
      <top style="hair">
        <color theme="0"/>
      </top>
      <bottom style="dotted">
        <color theme="0"/>
      </bottom>
      <diagonal/>
    </border>
    <border>
      <left/>
      <right style="medium">
        <color theme="0"/>
      </right>
      <top style="hair">
        <color theme="0"/>
      </top>
      <bottom style="dotted">
        <color theme="0"/>
      </bottom>
      <diagonal/>
    </border>
    <border>
      <left style="hair">
        <color theme="0"/>
      </left>
      <right/>
      <top style="dotted">
        <color theme="0"/>
      </top>
      <bottom style="dotted">
        <color theme="0"/>
      </bottom>
      <diagonal/>
    </border>
    <border>
      <left/>
      <right/>
      <top style="dotted">
        <color theme="0"/>
      </top>
      <bottom style="dotted">
        <color theme="0"/>
      </bottom>
      <diagonal/>
    </border>
    <border>
      <left/>
      <right style="medium">
        <color theme="0"/>
      </right>
      <top style="dotted">
        <color theme="0"/>
      </top>
      <bottom style="dotted">
        <color theme="0"/>
      </bottom>
      <diagonal/>
    </border>
    <border>
      <left style="medium">
        <color theme="0"/>
      </left>
      <right style="hair">
        <color theme="0"/>
      </right>
      <top style="hair">
        <color theme="0"/>
      </top>
      <bottom/>
      <diagonal/>
    </border>
    <border>
      <left style="medium">
        <color theme="0"/>
      </left>
      <right style="hair">
        <color theme="0"/>
      </right>
      <top/>
      <bottom style="medium">
        <color theme="0"/>
      </bottom>
      <diagonal/>
    </border>
    <border>
      <left style="hair">
        <color theme="0"/>
      </left>
      <right/>
      <top/>
      <bottom style="dotted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hair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theme="0"/>
      </left>
      <right/>
      <top/>
      <bottom style="medium">
        <color theme="0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9" fontId="0" fillId="0" borderId="0" xfId="0" applyNumberFormat="1"/>
    <xf numFmtId="10" fontId="0" fillId="0" borderId="0" xfId="0" applyNumberFormat="1"/>
    <xf numFmtId="16" fontId="0" fillId="0" borderId="0" xfId="0" applyNumberFormat="1"/>
    <xf numFmtId="0" fontId="3" fillId="2" borderId="5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0" borderId="0" xfId="0" applyFont="1"/>
    <xf numFmtId="0" fontId="5" fillId="0" borderId="0" xfId="0" applyFont="1"/>
    <xf numFmtId="0" fontId="4" fillId="0" borderId="0" xfId="0" applyFont="1"/>
    <xf numFmtId="10" fontId="4" fillId="0" borderId="0" xfId="2" applyNumberFormat="1" applyFont="1" applyFill="1"/>
    <xf numFmtId="0" fontId="3" fillId="2" borderId="17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10" fontId="0" fillId="0" borderId="0" xfId="2" applyNumberFormat="1" applyFont="1"/>
    <xf numFmtId="43" fontId="4" fillId="0" borderId="1" xfId="1" applyFont="1" applyFill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44" fontId="4" fillId="0" borderId="1" xfId="0" applyNumberFormat="1" applyFont="1" applyBorder="1" applyAlignment="1">
      <alignment horizontal="center"/>
    </xf>
    <xf numFmtId="43" fontId="4" fillId="0" borderId="1" xfId="1" applyFont="1" applyFill="1" applyBorder="1" applyAlignment="1"/>
    <xf numFmtId="165" fontId="4" fillId="0" borderId="1" xfId="2" applyNumberFormat="1" applyFont="1" applyFill="1" applyBorder="1" applyAlignment="1">
      <alignment horizontal="center"/>
    </xf>
    <xf numFmtId="44" fontId="4" fillId="0" borderId="1" xfId="3" applyFont="1" applyFill="1" applyBorder="1" applyAlignment="1"/>
    <xf numFmtId="10" fontId="4" fillId="3" borderId="18" xfId="2" applyNumberFormat="1" applyFont="1" applyFill="1" applyBorder="1" applyAlignment="1" applyProtection="1">
      <alignment horizontal="center"/>
      <protection locked="0"/>
    </xf>
    <xf numFmtId="10" fontId="4" fillId="4" borderId="1" xfId="0" applyNumberFormat="1" applyFont="1" applyFill="1" applyBorder="1" applyAlignment="1">
      <alignment horizontal="center"/>
    </xf>
    <xf numFmtId="44" fontId="4" fillId="4" borderId="1" xfId="0" applyNumberFormat="1" applyFont="1" applyFill="1" applyBorder="1" applyAlignment="1">
      <alignment horizontal="center"/>
    </xf>
    <xf numFmtId="9" fontId="7" fillId="0" borderId="0" xfId="0" applyNumberFormat="1" applyFont="1"/>
    <xf numFmtId="0" fontId="7" fillId="0" borderId="0" xfId="0" applyFont="1"/>
    <xf numFmtId="44" fontId="4" fillId="6" borderId="1" xfId="0" applyNumberFormat="1" applyFont="1" applyFill="1" applyBorder="1" applyAlignment="1">
      <alignment horizontal="center"/>
    </xf>
    <xf numFmtId="10" fontId="4" fillId="6" borderId="1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3" fillId="2" borderId="15" xfId="0" applyFont="1" applyFill="1" applyBorder="1" applyAlignment="1">
      <alignment horizontal="centerContinuous"/>
    </xf>
    <xf numFmtId="0" fontId="3" fillId="2" borderId="21" xfId="0" applyFont="1" applyFill="1" applyBorder="1" applyAlignment="1">
      <alignment horizontal="centerContinuous"/>
    </xf>
    <xf numFmtId="0" fontId="6" fillId="0" borderId="22" xfId="0" applyFont="1" applyBorder="1" applyAlignment="1">
      <alignment horizontal="centerContinuous"/>
    </xf>
    <xf numFmtId="0" fontId="4" fillId="0" borderId="20" xfId="0" applyFont="1" applyBorder="1" applyAlignment="1">
      <alignment horizontal="centerContinuous"/>
    </xf>
    <xf numFmtId="44" fontId="4" fillId="3" borderId="8" xfId="3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9" fontId="4" fillId="3" borderId="7" xfId="2" applyFont="1" applyFill="1" applyBorder="1" applyAlignment="1" applyProtection="1">
      <alignment horizontal="center" vertical="center"/>
      <protection locked="0"/>
    </xf>
    <xf numFmtId="9" fontId="4" fillId="3" borderId="16" xfId="2" applyFont="1" applyFill="1" applyBorder="1" applyAlignment="1" applyProtection="1">
      <alignment horizontal="center" vertical="center"/>
      <protection locked="0"/>
    </xf>
    <xf numFmtId="0" fontId="3" fillId="5" borderId="3" xfId="0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center" vertical="center"/>
      <protection locked="0"/>
    </xf>
    <xf numFmtId="0" fontId="4" fillId="6" borderId="8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164" fontId="4" fillId="6" borderId="11" xfId="2" applyNumberFormat="1" applyFont="1" applyFill="1" applyBorder="1" applyAlignment="1">
      <alignment horizontal="center" vertical="center"/>
    </xf>
    <xf numFmtId="164" fontId="4" fillId="6" borderId="12" xfId="2" applyNumberFormat="1" applyFont="1" applyFill="1" applyBorder="1" applyAlignment="1">
      <alignment horizontal="center" vertical="center"/>
    </xf>
    <xf numFmtId="164" fontId="4" fillId="6" borderId="13" xfId="2" applyNumberFormat="1" applyFont="1" applyFill="1" applyBorder="1" applyAlignment="1">
      <alignment horizontal="center" vertical="center"/>
    </xf>
    <xf numFmtId="164" fontId="4" fillId="6" borderId="8" xfId="2" applyNumberFormat="1" applyFont="1" applyFill="1" applyBorder="1" applyAlignment="1">
      <alignment horizontal="center" vertical="center"/>
    </xf>
    <xf numFmtId="164" fontId="4" fillId="6" borderId="9" xfId="2" applyNumberFormat="1" applyFont="1" applyFill="1" applyBorder="1" applyAlignment="1">
      <alignment horizontal="center" vertical="center"/>
    </xf>
    <xf numFmtId="164" fontId="4" fillId="6" borderId="10" xfId="2" applyNumberFormat="1" applyFont="1" applyFill="1" applyBorder="1" applyAlignment="1">
      <alignment horizontal="center" vertic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AAD2C8"/>
      <color rgb="FF327A6E"/>
      <color rgb="FF43A393"/>
      <color rgb="FF78C6AE"/>
      <color rgb="FFEBB853"/>
      <color rgb="FFFFFFCC"/>
      <color rgb="FF4EA884"/>
      <color rgb="FF4185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9E270-150C-4FC0-9793-7EF48CB6CDFC}">
  <dimension ref="A1:J543"/>
  <sheetViews>
    <sheetView showGridLines="0" tabSelected="1" zoomScale="115" zoomScaleNormal="115" workbookViewId="0">
      <selection activeCell="B2" sqref="B2:D2"/>
    </sheetView>
  </sheetViews>
  <sheetFormatPr defaultRowHeight="14.5"/>
  <cols>
    <col min="1" max="1" width="27.7265625" customWidth="1"/>
    <col min="2" max="3" width="15.7265625" customWidth="1"/>
    <col min="4" max="4" width="14.453125" customWidth="1"/>
    <col min="5" max="5" width="11.26953125" customWidth="1"/>
    <col min="6" max="6" width="12.26953125" customWidth="1"/>
    <col min="7" max="7" width="11.26953125" customWidth="1"/>
    <col min="8" max="8" width="10.81640625" customWidth="1"/>
    <col min="9" max="9" width="19.453125" bestFit="1" customWidth="1"/>
    <col min="10" max="10" width="18.453125" customWidth="1"/>
    <col min="12" max="12" width="10.54296875" bestFit="1" customWidth="1"/>
  </cols>
  <sheetData>
    <row r="1" spans="1:10" ht="1.5" customHeight="1" thickBot="1">
      <c r="A1" s="1"/>
      <c r="B1" s="1"/>
      <c r="C1" s="1"/>
      <c r="D1" s="1"/>
      <c r="E1" s="1"/>
      <c r="G1" s="2"/>
    </row>
    <row r="2" spans="1:10">
      <c r="A2" s="7" t="s">
        <v>7</v>
      </c>
      <c r="B2" s="41" t="s">
        <v>12</v>
      </c>
      <c r="C2" s="41"/>
      <c r="D2" s="42"/>
      <c r="F2" s="25" t="s">
        <v>38</v>
      </c>
      <c r="G2" s="4"/>
    </row>
    <row r="3" spans="1:10">
      <c r="A3" s="6" t="s">
        <v>8</v>
      </c>
      <c r="B3" s="43" t="str">
        <f>VLOOKUP($B$2,Fundos!$A$1:$E$7,2,0)</f>
        <v>24.552.346/0001-60</v>
      </c>
      <c r="C3" s="44"/>
      <c r="D3" s="45"/>
      <c r="F3" s="26" t="s">
        <v>37</v>
      </c>
    </row>
    <row r="4" spans="1:10">
      <c r="A4" s="6" t="s">
        <v>9</v>
      </c>
      <c r="B4" s="46">
        <f>VLOOKUP($B$2,Fundos!$A$1:$E$7,3,0)</f>
        <v>8.9999999999999993E-3</v>
      </c>
      <c r="C4" s="47"/>
      <c r="D4" s="48"/>
    </row>
    <row r="5" spans="1:10">
      <c r="A5" s="6" t="s">
        <v>10</v>
      </c>
      <c r="B5" s="49">
        <f>VLOOKUP($B$2,Fundos!$A$1:$E$7,4,0)</f>
        <v>0.2</v>
      </c>
      <c r="C5" s="50"/>
      <c r="D5" s="51"/>
    </row>
    <row r="6" spans="1:10" ht="15" thickBot="1">
      <c r="A6" s="8" t="s">
        <v>11</v>
      </c>
      <c r="B6" s="43" t="str">
        <f>VLOOKUP($B$2,Fundos!$A$1:$E$7,5,0)</f>
        <v>IMA-G</v>
      </c>
      <c r="C6" s="44"/>
      <c r="D6" s="45"/>
    </row>
    <row r="8" spans="1:10" ht="15" customHeight="1">
      <c r="A8" s="37" t="s">
        <v>29</v>
      </c>
      <c r="B8" s="39">
        <v>0.12</v>
      </c>
    </row>
    <row r="9" spans="1:10" ht="13.5" customHeight="1" thickBot="1">
      <c r="A9" s="38"/>
      <c r="B9" s="40"/>
      <c r="G9" s="4"/>
    </row>
    <row r="10" spans="1:10" ht="28.5" customHeight="1">
      <c r="A10" s="6" t="s">
        <v>0</v>
      </c>
      <c r="B10" s="35">
        <v>250000</v>
      </c>
    </row>
    <row r="13" spans="1:10" ht="15" thickBot="1">
      <c r="A13" s="10"/>
      <c r="B13" s="9"/>
      <c r="C13" s="36" t="s">
        <v>30</v>
      </c>
      <c r="D13" s="36"/>
      <c r="E13" s="36" t="s">
        <v>2</v>
      </c>
      <c r="F13" s="36"/>
      <c r="G13" s="36" t="s">
        <v>31</v>
      </c>
      <c r="H13" s="36"/>
      <c r="I13" s="36" t="s">
        <v>6</v>
      </c>
      <c r="J13" s="36"/>
    </row>
    <row r="14" spans="1:10" ht="15" thickBot="1">
      <c r="A14" s="30" t="s">
        <v>1</v>
      </c>
      <c r="B14" s="13" t="s">
        <v>3</v>
      </c>
      <c r="C14" s="14" t="s">
        <v>4</v>
      </c>
      <c r="D14" s="14" t="s">
        <v>32</v>
      </c>
      <c r="E14" s="14" t="s">
        <v>4</v>
      </c>
      <c r="F14" s="14" t="s">
        <v>32</v>
      </c>
      <c r="G14" s="14" t="s">
        <v>4</v>
      </c>
      <c r="H14" s="14" t="s">
        <v>32</v>
      </c>
      <c r="I14" s="14" t="s">
        <v>4</v>
      </c>
      <c r="J14" s="14" t="s">
        <v>5</v>
      </c>
    </row>
    <row r="15" spans="1:10" ht="15" thickBot="1">
      <c r="A15" s="29" t="s">
        <v>33</v>
      </c>
      <c r="B15" s="22">
        <v>0.1925</v>
      </c>
      <c r="C15" s="17">
        <f>$B$4-E15-G15</f>
        <v>6.6674999999999998E-3</v>
      </c>
      <c r="D15" s="18">
        <f>$B$10*C15</f>
        <v>1666.875</v>
      </c>
      <c r="E15" s="17">
        <f>$B$4*B15</f>
        <v>1.7324999999999999E-3</v>
      </c>
      <c r="F15" s="18">
        <f>E15*$B$10</f>
        <v>433.12499999999994</v>
      </c>
      <c r="G15" s="20">
        <f>VLOOKUP(B2,Fundos!A1:F7,6,)</f>
        <v>5.9999999999999995E-4</v>
      </c>
      <c r="H15" s="21">
        <f>$B$10*G15</f>
        <v>150</v>
      </c>
      <c r="I15" s="28">
        <f>$C$15+$E$15+$G$15</f>
        <v>8.9999999999999993E-3</v>
      </c>
      <c r="J15" s="27">
        <f>$D$15+$F$15+$H$15</f>
        <v>2250</v>
      </c>
    </row>
    <row r="16" spans="1:10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 ht="15" thickBot="1">
      <c r="A17" s="11"/>
      <c r="B17" s="11"/>
      <c r="C17" s="36" t="s">
        <v>30</v>
      </c>
      <c r="D17" s="36"/>
      <c r="E17" s="36" t="s">
        <v>2</v>
      </c>
      <c r="F17" s="36"/>
      <c r="G17" s="36" t="s">
        <v>31</v>
      </c>
      <c r="H17" s="36"/>
      <c r="I17" s="36" t="s">
        <v>6</v>
      </c>
      <c r="J17" s="36"/>
    </row>
    <row r="18" spans="1:10" ht="15" thickBot="1">
      <c r="A18" s="30" t="s">
        <v>34</v>
      </c>
      <c r="B18" s="13" t="s">
        <v>3</v>
      </c>
      <c r="C18" s="14" t="s">
        <v>4</v>
      </c>
      <c r="D18" s="14" t="s">
        <v>32</v>
      </c>
      <c r="E18" s="14" t="s">
        <v>4</v>
      </c>
      <c r="F18" s="14" t="s">
        <v>32</v>
      </c>
      <c r="G18" s="16">
        <v>0</v>
      </c>
      <c r="H18" s="16">
        <v>0</v>
      </c>
      <c r="I18" s="14" t="s">
        <v>4</v>
      </c>
      <c r="J18" s="14" t="s">
        <v>5</v>
      </c>
    </row>
    <row r="19" spans="1:10" ht="15" thickBot="1">
      <c r="A19" s="29" t="s">
        <v>33</v>
      </c>
      <c r="B19" s="22">
        <v>0.2</v>
      </c>
      <c r="C19" s="17">
        <f>(100%-B19)*(B5*B8)</f>
        <v>1.9200000000000002E-2</v>
      </c>
      <c r="D19" s="18">
        <f>C19*$B$10</f>
        <v>4800</v>
      </c>
      <c r="E19" s="17">
        <f>B19*(B5*B8)</f>
        <v>4.8000000000000004E-3</v>
      </c>
      <c r="F19" s="18">
        <f>E19*$B$10</f>
        <v>1200</v>
      </c>
      <c r="G19" s="16">
        <v>0</v>
      </c>
      <c r="H19" s="19">
        <v>0</v>
      </c>
      <c r="I19" s="28">
        <f>$E$19+$C$19</f>
        <v>2.4E-2</v>
      </c>
      <c r="J19" s="27">
        <f>$F$19+$D$19</f>
        <v>6000</v>
      </c>
    </row>
    <row r="20" spans="1:10">
      <c r="A20" s="11"/>
      <c r="B20" s="11"/>
      <c r="C20" s="9"/>
      <c r="D20" s="9"/>
      <c r="E20" s="9"/>
      <c r="F20" s="9"/>
      <c r="G20" s="9"/>
      <c r="H20" s="9"/>
      <c r="I20" s="12"/>
      <c r="J20" s="11"/>
    </row>
    <row r="21" spans="1:10">
      <c r="A21" s="11"/>
      <c r="B21" s="11"/>
      <c r="C21" s="36" t="s">
        <v>30</v>
      </c>
      <c r="D21" s="36"/>
      <c r="E21" s="36" t="s">
        <v>2</v>
      </c>
      <c r="F21" s="36"/>
      <c r="G21" s="36" t="s">
        <v>31</v>
      </c>
      <c r="H21" s="36"/>
      <c r="I21" s="36" t="s">
        <v>6</v>
      </c>
      <c r="J21" s="36"/>
    </row>
    <row r="22" spans="1:10">
      <c r="A22" s="33" t="s">
        <v>6</v>
      </c>
      <c r="B22" s="34"/>
      <c r="C22" s="14" t="s">
        <v>4</v>
      </c>
      <c r="D22" s="14" t="s">
        <v>32</v>
      </c>
      <c r="E22" s="14" t="s">
        <v>4</v>
      </c>
      <c r="F22" s="14" t="s">
        <v>5</v>
      </c>
      <c r="G22" s="14" t="s">
        <v>35</v>
      </c>
      <c r="H22" s="14" t="s">
        <v>32</v>
      </c>
      <c r="I22" s="14" t="s">
        <v>4</v>
      </c>
      <c r="J22" s="14" t="s">
        <v>5</v>
      </c>
    </row>
    <row r="23" spans="1:10" ht="15" thickBot="1">
      <c r="A23" s="31" t="s">
        <v>33</v>
      </c>
      <c r="B23" s="32"/>
      <c r="C23" s="17">
        <f>C15+C19</f>
        <v>2.5867500000000002E-2</v>
      </c>
      <c r="D23" s="18">
        <f>D15+D19</f>
        <v>6466.875</v>
      </c>
      <c r="E23" s="17">
        <f>E19+E15</f>
        <v>6.5325000000000001E-3</v>
      </c>
      <c r="F23" s="18">
        <f>F19+F15</f>
        <v>1633.125</v>
      </c>
      <c r="G23" s="20">
        <f>G15</f>
        <v>5.9999999999999995E-4</v>
      </c>
      <c r="H23" s="21">
        <f>H15</f>
        <v>150</v>
      </c>
      <c r="I23" s="23">
        <f>$I$19+$I$15</f>
        <v>3.3000000000000002E-2</v>
      </c>
      <c r="J23" s="24">
        <f>$J$19+$J$15</f>
        <v>8250</v>
      </c>
    </row>
    <row r="26" spans="1:10">
      <c r="B26" s="4"/>
    </row>
    <row r="27" spans="1:10">
      <c r="B27" s="3"/>
      <c r="D27" s="15"/>
    </row>
    <row r="28" spans="1:10">
      <c r="B28" s="4"/>
      <c r="C28" s="4"/>
    </row>
    <row r="35" spans="3:3">
      <c r="C35" s="5"/>
    </row>
    <row r="36" spans="3:3">
      <c r="C36" s="5"/>
    </row>
    <row r="37" spans="3:3">
      <c r="C37" s="5"/>
    </row>
    <row r="39" spans="3:3">
      <c r="C39" s="5"/>
    </row>
    <row r="40" spans="3:3">
      <c r="C40" s="5"/>
    </row>
    <row r="41" spans="3:3">
      <c r="C41" s="5"/>
    </row>
    <row r="42" spans="3:3">
      <c r="C42" s="5"/>
    </row>
    <row r="44" spans="3:3">
      <c r="C44" s="5"/>
    </row>
    <row r="45" spans="3:3">
      <c r="C45" s="5"/>
    </row>
    <row r="46" spans="3:3">
      <c r="C46" s="5"/>
    </row>
    <row r="47" spans="3:3">
      <c r="C47" s="5"/>
    </row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</sheetData>
  <sheetProtection sheet="1" objects="1" scenarios="1" selectLockedCells="1"/>
  <mergeCells count="19">
    <mergeCell ref="B2:D2"/>
    <mergeCell ref="B3:D3"/>
    <mergeCell ref="B4:D4"/>
    <mergeCell ref="B5:D5"/>
    <mergeCell ref="B6:D6"/>
    <mergeCell ref="A8:A9"/>
    <mergeCell ref="B8:B9"/>
    <mergeCell ref="C13:D13"/>
    <mergeCell ref="E13:F13"/>
    <mergeCell ref="G13:H13"/>
    <mergeCell ref="C21:D21"/>
    <mergeCell ref="E21:F21"/>
    <mergeCell ref="G21:H21"/>
    <mergeCell ref="I21:J21"/>
    <mergeCell ref="I13:J13"/>
    <mergeCell ref="C17:D17"/>
    <mergeCell ref="E17:F17"/>
    <mergeCell ref="G17:H17"/>
    <mergeCell ref="I17:J17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E19" formula="1"/>
    <ignoredError sqref="C3:D3" evalError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4B79904-1387-4A68-9024-D06A1907F30A}">
          <x14:formula1>
            <xm:f>Fundos!$A$2:$A$9</xm:f>
          </x14:formula1>
          <xm:sqref>B2:D2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AB847-20A6-44B9-B9BC-1E9023720475}">
  <dimension ref="A1:F9"/>
  <sheetViews>
    <sheetView workbookViewId="0">
      <selection activeCell="C9" sqref="C9"/>
    </sheetView>
  </sheetViews>
  <sheetFormatPr defaultRowHeight="14.5"/>
  <cols>
    <col min="1" max="1" width="43.81640625" bestFit="1" customWidth="1"/>
    <col min="2" max="2" width="26.54296875" customWidth="1"/>
    <col min="3" max="3" width="9.54296875" bestFit="1" customWidth="1"/>
    <col min="4" max="4" width="17" bestFit="1" customWidth="1"/>
    <col min="5" max="5" width="11" bestFit="1" customWidth="1"/>
    <col min="6" max="6" width="14.1796875" bestFit="1" customWidth="1"/>
  </cols>
  <sheetData>
    <row r="1" spans="1:6">
      <c r="A1" t="s">
        <v>17</v>
      </c>
      <c r="B1" t="s">
        <v>8</v>
      </c>
      <c r="C1" t="s">
        <v>18</v>
      </c>
      <c r="D1" t="s">
        <v>19</v>
      </c>
      <c r="E1" t="s">
        <v>20</v>
      </c>
      <c r="F1" t="s">
        <v>36</v>
      </c>
    </row>
    <row r="2" spans="1:6">
      <c r="A2" t="s">
        <v>12</v>
      </c>
      <c r="B2" t="s">
        <v>24</v>
      </c>
      <c r="C2" s="4">
        <v>8.9999999999999993E-3</v>
      </c>
      <c r="D2" s="3">
        <v>0.2</v>
      </c>
      <c r="E2" t="s">
        <v>21</v>
      </c>
      <c r="F2" s="4">
        <v>5.9999999999999995E-4</v>
      </c>
    </row>
    <row r="3" spans="1:6">
      <c r="A3" t="s">
        <v>13</v>
      </c>
      <c r="B3" t="s">
        <v>25</v>
      </c>
      <c r="C3" s="4">
        <v>5.0000000000000001E-3</v>
      </c>
      <c r="D3" s="3">
        <v>0.1</v>
      </c>
      <c r="E3" t="s">
        <v>22</v>
      </c>
      <c r="F3" s="4">
        <v>5.9999999999999995E-4</v>
      </c>
    </row>
    <row r="4" spans="1:6">
      <c r="A4" t="s">
        <v>14</v>
      </c>
      <c r="B4" t="s">
        <v>26</v>
      </c>
      <c r="C4" s="4">
        <v>0.02</v>
      </c>
      <c r="D4" s="3">
        <v>0.2</v>
      </c>
      <c r="E4" t="s">
        <v>23</v>
      </c>
      <c r="F4" s="4">
        <v>5.9999999999999995E-4</v>
      </c>
    </row>
    <row r="5" spans="1:6">
      <c r="A5" t="s">
        <v>15</v>
      </c>
      <c r="B5" t="s">
        <v>27</v>
      </c>
      <c r="C5" s="4">
        <v>0.01</v>
      </c>
      <c r="D5" s="3">
        <v>0.2</v>
      </c>
      <c r="E5" t="s">
        <v>22</v>
      </c>
      <c r="F5" s="4">
        <v>5.9999999999999995E-4</v>
      </c>
    </row>
    <row r="6" spans="1:6">
      <c r="A6" t="s">
        <v>16</v>
      </c>
      <c r="B6" t="s">
        <v>28</v>
      </c>
      <c r="C6" s="4">
        <v>8.0000000000000002E-3</v>
      </c>
      <c r="D6" s="3">
        <v>0.2</v>
      </c>
      <c r="E6" t="s">
        <v>22</v>
      </c>
      <c r="F6" s="4">
        <v>5.9999999999999995E-4</v>
      </c>
    </row>
    <row r="7" spans="1:6">
      <c r="A7" t="s">
        <v>39</v>
      </c>
      <c r="B7" t="s">
        <v>40</v>
      </c>
      <c r="C7" s="4">
        <v>7.0000000000000001E-3</v>
      </c>
      <c r="D7" s="3">
        <v>0.2</v>
      </c>
      <c r="E7" t="s">
        <v>22</v>
      </c>
      <c r="F7" s="4">
        <v>5.9999999999999995E-4</v>
      </c>
    </row>
    <row r="8" spans="1:6">
      <c r="A8" t="s">
        <v>43</v>
      </c>
      <c r="B8" t="s">
        <v>41</v>
      </c>
      <c r="C8" s="4">
        <v>5.0000000000000001E-3</v>
      </c>
      <c r="D8" s="3">
        <v>0</v>
      </c>
      <c r="E8" t="s">
        <v>22</v>
      </c>
      <c r="F8" s="4">
        <v>5.9999999999999995E-4</v>
      </c>
    </row>
    <row r="9" spans="1:6">
      <c r="A9" t="s">
        <v>44</v>
      </c>
      <c r="B9" t="s">
        <v>42</v>
      </c>
      <c r="C9" s="4">
        <v>8.5000000000000006E-3</v>
      </c>
      <c r="D9" s="3">
        <v>0.15</v>
      </c>
      <c r="E9" t="s">
        <v>22</v>
      </c>
      <c r="F9" s="4">
        <v>5.9999999999999995E-4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1c59800-10f8-4770-abd5-05001e26392b" xsi:nil="true"/>
    <lcf76f155ced4ddcb4097134ff3c332f xmlns="64c9d7a8-edac-47ee-94c4-2c772028966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A046C4B99053846B6B7D4FAFE3F0FCE" ma:contentTypeVersion="11" ma:contentTypeDescription="Crie um novo documento." ma:contentTypeScope="" ma:versionID="ee6c1a4115768610339558646fa09023">
  <xsd:schema xmlns:xsd="http://www.w3.org/2001/XMLSchema" xmlns:xs="http://www.w3.org/2001/XMLSchema" xmlns:p="http://schemas.microsoft.com/office/2006/metadata/properties" xmlns:ns2="64c9d7a8-edac-47ee-94c4-2c7720289662" xmlns:ns3="71c59800-10f8-4770-abd5-05001e26392b" targetNamespace="http://schemas.microsoft.com/office/2006/metadata/properties" ma:root="true" ma:fieldsID="575e94ab9deca8b2a857bc5a83213c95" ns2:_="" ns3:_="">
    <xsd:import namespace="64c9d7a8-edac-47ee-94c4-2c7720289662"/>
    <xsd:import namespace="71c59800-10f8-4770-abd5-05001e26392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9d7a8-edac-47ee-94c4-2c772028966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3a6145e7-0352-44b3-8812-c7f42a09d41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c59800-10f8-4770-abd5-05001e26392b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3796b5f-4749-4920-bbf2-7fef7ddf9147}" ma:internalName="TaxCatchAll" ma:showField="CatchAllData" ma:web="71c59800-10f8-4770-abd5-05001e2639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7DCD72-7C6C-494A-A51E-CD5DD885EB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01F60D-2F7F-490C-9CC5-12E6E1F5CF93}">
  <ds:schemaRefs>
    <ds:schemaRef ds:uri="http://schemas.microsoft.com/office/2006/metadata/properties"/>
    <ds:schemaRef ds:uri="http://schemas.microsoft.com/office/infopath/2007/PartnerControls"/>
    <ds:schemaRef ds:uri="20709464-811d-4eee-a95c-3da72f014016"/>
    <ds:schemaRef ds:uri="57ec2731-a040-47eb-b236-80756bf0510c"/>
    <ds:schemaRef ds:uri="71c59800-10f8-4770-abd5-05001e26392b"/>
    <ds:schemaRef ds:uri="64c9d7a8-edac-47ee-94c4-2c7720289662"/>
  </ds:schemaRefs>
</ds:datastoreItem>
</file>

<file path=customXml/itemProps3.xml><?xml version="1.0" encoding="utf-8"?>
<ds:datastoreItem xmlns:ds="http://schemas.openxmlformats.org/officeDocument/2006/customXml" ds:itemID="{110C3CF2-303A-4BE6-88D5-DC39D6F426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c9d7a8-edac-47ee-94c4-2c7720289662"/>
    <ds:schemaRef ds:uri="71c59800-10f8-4770-abd5-05001e2639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Simulador</vt:lpstr>
      <vt:lpstr>Fundos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Ana Correa | NIKOS Gestão</dc:creator>
  <cp:lastModifiedBy>Guilherme Santos | NGR</cp:lastModifiedBy>
  <dcterms:created xsi:type="dcterms:W3CDTF">2024-10-15T22:13:58Z</dcterms:created>
  <dcterms:modified xsi:type="dcterms:W3CDTF">2026-03-24T21:57:15Z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coUpdateId">
    <vt:lpwstr>1422194810</vt:lpwstr>
  </property>
  <property fmtid="{D5CDD505-2E9C-101B-9397-08002B2CF9AE}" pid="3" name="EcoUpdateMessage">
    <vt:lpwstr>2025/01/24-14:06:50</vt:lpwstr>
  </property>
  <property fmtid="{D5CDD505-2E9C-101B-9397-08002B2CF9AE}" pid="4" name="EcoUpdateStatus">
    <vt:lpwstr>2025-01-23=BRA:St,ME,Fd,TP;USA:St,ME;ARG:St,ME,Fd,TP;MEX:St,ME,Fd,TP;CHL:St,ME,Fd;PER:St,ME;SAU:St|2022-10-17=USA:TP|2021-11-17=CHL:TP|2014-02-26=VEN:St|2002-11-08=JPN:St|2025-01-21=GBR:St,ME;COL:Fd|2016-08-18=NNN:St|2025-01-22=COL:St,ME;PER:Fd,TP|2007-01-31=ESP:St|2003-01-29=CHN:St|2003-01-28=TWN:St|2003-01-30=HKG:St;KOR:St|2023-01-19=OTH:St|2024-06-30=PAN:St|2024-06-24=SAU:ME</vt:lpwstr>
  </property>
  <property fmtid="{D5CDD505-2E9C-101B-9397-08002B2CF9AE}" pid="5" name="ContentTypeId">
    <vt:lpwstr>0x010100AA046C4B99053846B6B7D4FAFE3F0FCE</vt:lpwstr>
  </property>
  <property fmtid="{D5CDD505-2E9C-101B-9397-08002B2CF9AE}" pid="6" name="MediaServiceImageTags">
    <vt:lpwstr/>
  </property>
  <property fmtid="{D5CDD505-2E9C-101B-9397-08002B2CF9AE}" pid="7" name="_ExtendedDescription">
    <vt:lpwstr/>
  </property>
</Properties>
</file>